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USDG PLAN" sheetId="1" r:id="rId1"/>
    <sheet name="MTSF" sheetId="2" r:id="rId2"/>
  </sheets>
  <definedNames>
    <definedName name="_xlnm.Print_Area" localSheetId="0">'USDG PLAN'!$A$1:$P$33</definedName>
  </definedNames>
  <calcPr fullCalcOnLoad="1"/>
</workbook>
</file>

<file path=xl/sharedStrings.xml><?xml version="1.0" encoding="utf-8"?>
<sst xmlns="http://schemas.openxmlformats.org/spreadsheetml/2006/main" count="125" uniqueCount="102">
  <si>
    <t>Project Name</t>
  </si>
  <si>
    <t>SDBIP-USDG</t>
  </si>
  <si>
    <t>1st Quarter</t>
  </si>
  <si>
    <t>Planned Financial -USDG</t>
  </si>
  <si>
    <t>Planned Non financial - USDG</t>
  </si>
  <si>
    <t>2nd Quarter</t>
  </si>
  <si>
    <t>Planned non Financial-USDG</t>
  </si>
  <si>
    <t>3rd Quarter</t>
  </si>
  <si>
    <t>4th Quarter</t>
  </si>
  <si>
    <t>Planned Financial output</t>
  </si>
  <si>
    <t>Planned Non Financial</t>
  </si>
  <si>
    <t>Provision of bulk water and sanitation services for the upgrading of informal settlements</t>
  </si>
  <si>
    <t>WATER AND SANITATION</t>
  </si>
  <si>
    <t>Tarring of gravel roads</t>
  </si>
  <si>
    <t>0 km</t>
  </si>
  <si>
    <t>(appoint-ment of contractors and site preparation) </t>
  </si>
  <si>
    <t> 0 km</t>
  </si>
  <si>
    <t>(box cut and layer works)</t>
  </si>
  <si>
    <t>ROADS AND STORMWATER</t>
  </si>
  <si>
    <t>Servicing of sites</t>
  </si>
  <si>
    <t>(water, sanitation, basic roads)</t>
  </si>
  <si>
    <t>HUMAN SETTLEMENTS</t>
  </si>
  <si>
    <t>(Prioritisation of sites and procurement)</t>
  </si>
  <si>
    <t>HEALTH AND SOCIAL DEVELOPMENT</t>
  </si>
  <si>
    <t>Public lighting</t>
  </si>
  <si>
    <t>(Area and residential lighting)</t>
  </si>
  <si>
    <t>installations</t>
  </si>
  <si>
    <t>ENERGY</t>
  </si>
  <si>
    <t>Development of Public Open Spaces</t>
  </si>
  <si>
    <t>URBAN SETTLEMENTS DEVELOPMENT GRANT PLAN 2018/19</t>
  </si>
  <si>
    <t> 960 installations</t>
  </si>
  <si>
    <t>Refurbishing of distribution sub-stations</t>
  </si>
  <si>
    <t>2 substations</t>
  </si>
  <si>
    <t>4 substations</t>
  </si>
  <si>
    <t>1 substation</t>
  </si>
  <si>
    <t>3 substations</t>
  </si>
  <si>
    <t>Overall Non financial Target for 2018/19 
as per the</t>
  </si>
  <si>
    <t>Overall Financial Target for 2018/19
as per</t>
  </si>
  <si>
    <t>Development of Cemeteries</t>
  </si>
  <si>
    <t>MTSF TARGET 2019</t>
  </si>
  <si>
    <t>National 5 Yr MTSF Target for Metro</t>
  </si>
  <si>
    <t>Annual MTSF Target</t>
  </si>
  <si>
    <t>2016/17 Achieved</t>
  </si>
  <si>
    <t>2017/18 Target</t>
  </si>
  <si>
    <t>2018/19 Target</t>
  </si>
  <si>
    <t>750 000 households in informal settlements  upgraded to Phase 2 of the Informal Settlements Upgrading Programme</t>
  </si>
  <si>
    <t>14 810</t>
  </si>
  <si>
    <t>2 962</t>
  </si>
  <si>
    <t>Individual households (serviced sites – not metered)</t>
  </si>
  <si>
    <t xml:space="preserve">           Water and Sanitation</t>
  </si>
  <si>
    <t>4 035</t>
  </si>
  <si>
    <t>3 003</t>
  </si>
  <si>
    <t>4 004</t>
  </si>
  <si>
    <t>Total to date towards MTSF Target</t>
  </si>
  <si>
    <t>Sub-total</t>
  </si>
  <si>
    <t>11 042</t>
  </si>
  <si>
    <t xml:space="preserve">                   </t>
  </si>
  <si>
    <t>1 043</t>
  </si>
  <si>
    <t>(2017/18 Mid-year actual)</t>
  </si>
  <si>
    <t>12 085</t>
  </si>
  <si>
    <t>Individual Households</t>
  </si>
  <si>
    <t xml:space="preserve">              Water</t>
  </si>
  <si>
    <t>1 041</t>
  </si>
  <si>
    <t>1 749</t>
  </si>
  <si>
    <t>1 130</t>
  </si>
  <si>
    <t>2 000</t>
  </si>
  <si>
    <t xml:space="preserve">              Sanitation</t>
  </si>
  <si>
    <t xml:space="preserve">              Electricity</t>
  </si>
  <si>
    <t>2 215</t>
  </si>
  <si>
    <t>1 945</t>
  </si>
  <si>
    <t>3 432</t>
  </si>
  <si>
    <t xml:space="preserve">Title Deeds: </t>
  </si>
  <si>
    <t>563 000 for new developments</t>
  </si>
  <si>
    <t>1 000</t>
  </si>
  <si>
    <t>Pre-1994 housing stock</t>
  </si>
  <si>
    <t>Post-1994 housing stock</t>
  </si>
  <si>
    <t xml:space="preserve">10 000 of hectares of well-located land </t>
  </si>
  <si>
    <t>2014/15 Achieved</t>
  </si>
  <si>
    <t>2015/16 Achieved</t>
  </si>
  <si>
    <t>NELSON MANDELA BAY MUNICIPALITY - SUMMARY OF 5-YEAR MTSF TARGETS</t>
  </si>
  <si>
    <t>NELSON MANDELA BAY MUNICIPALITY</t>
  </si>
  <si>
    <t>1 Cemetery</t>
  </si>
  <si>
    <t>20% completion</t>
  </si>
  <si>
    <t>50% completion</t>
  </si>
  <si>
    <t>SDBIP-USDG
REVISED</t>
  </si>
  <si>
    <t>3% allocation</t>
  </si>
  <si>
    <t>BUDGET EXCL 3%</t>
  </si>
  <si>
    <t>BUDGET EXCL VAT</t>
  </si>
  <si>
    <t>Note: Values above exclude VAT and 3% operational expenses.</t>
  </si>
  <si>
    <t>9km</t>
  </si>
  <si>
    <t>4km</t>
  </si>
  <si>
    <t>Stormwater</t>
  </si>
  <si>
    <t>Purchasing of land</t>
  </si>
  <si>
    <t>5 Public Open Spaces</t>
  </si>
  <si>
    <t>3 Public Open Spaces</t>
  </si>
  <si>
    <t>1  Public Open Space</t>
  </si>
  <si>
    <t>25% of project completed</t>
  </si>
  <si>
    <t>55% of project completed</t>
  </si>
  <si>
    <t>100% of project completed</t>
  </si>
  <si>
    <t>100% completion of project</t>
  </si>
  <si>
    <t>N/A</t>
  </si>
  <si>
    <t>2 parcels of land procured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</si>
</sst>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,##0;\-#,##0;&quot;-&quot;"/>
    <numFmt numFmtId="165" formatCode="#,##0.00;\-#,##0.00;&quot;-&quot;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&quot;-&quot;"/>
    <numFmt numFmtId="170" formatCode="&quot;$&quot;#,##0_);\(&quot;$&quot;#,##0\)"/>
    <numFmt numFmtId="171" formatCode="_-* #,##0_-;\-* #,##0_-;_-* &quot;-&quot;_-;_-@_-"/>
    <numFmt numFmtId="172" formatCode="_-* #,##0.00_-;\-* #,##0.00_-;_-* &quot;-&quot;??_-;_-@_-"/>
    <numFmt numFmtId="173" formatCode="[Red]0%;[Red]\(0%\)"/>
    <numFmt numFmtId="174" formatCode="0%;\(0%\)"/>
    <numFmt numFmtId="175" formatCode="\ \ @"/>
    <numFmt numFmtId="176" formatCode="\ \ \ \ @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&quot;R&quot;\ #,##0"/>
    <numFmt numFmtId="180" formatCode="&quot;R&quot;\ #,##0.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8"/>
      <name val="Arial"/>
      <family val="2"/>
    </font>
    <font>
      <b/>
      <sz val="12"/>
      <color indexed="9"/>
      <name val="Arial Narrow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24"/>
      <color indexed="8"/>
      <name val="Calibri"/>
      <family val="2"/>
    </font>
    <font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FF"/>
      <name val="Arial Narrow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000000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000000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000000"/>
      </top>
      <bottom style="medium">
        <color rgb="FFFFFFFF"/>
      </bottom>
    </border>
    <border>
      <left style="medium">
        <color rgb="FFFFFFFF"/>
      </left>
      <right style="thick">
        <color rgb="FF000000"/>
      </right>
      <top style="medium">
        <color rgb="FFFFFFFF"/>
      </top>
      <bottom style="medium">
        <color rgb="FFFFFFFF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thick">
        <color rgb="FF000000"/>
      </top>
      <bottom style="medium">
        <color rgb="FFFFFFFF"/>
      </bottom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/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/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000000"/>
      </right>
      <top style="medium">
        <color rgb="FFFFFFFF"/>
      </top>
      <bottom/>
    </border>
    <border>
      <left style="medium">
        <color rgb="FFFFFFFF"/>
      </left>
      <right style="medium">
        <color rgb="FF000000"/>
      </right>
      <top/>
      <bottom style="medium">
        <color rgb="FFFFFFFF"/>
      </bottom>
    </border>
    <border>
      <left style="medium">
        <color rgb="FF000000"/>
      </left>
      <right style="medium">
        <color rgb="FFFFFFFF"/>
      </right>
      <top style="medium">
        <color rgb="FF000000"/>
      </top>
      <bottom/>
    </border>
    <border>
      <left style="medium">
        <color rgb="FF000000"/>
      </left>
      <right style="medium">
        <color rgb="FFFFFFFF"/>
      </right>
      <top/>
      <bottom style="medium">
        <color rgb="FF000000"/>
      </bottom>
    </border>
    <border>
      <left style="medium">
        <color rgb="FFFFFFFF"/>
      </left>
      <right style="medium">
        <color rgb="FFFFFFFF"/>
      </right>
      <top style="medium">
        <color rgb="FF000000"/>
      </top>
      <bottom/>
    </border>
    <border>
      <left style="medium">
        <color rgb="FFFFFFFF"/>
      </left>
      <right style="medium">
        <color rgb="FFFFFFFF"/>
      </right>
      <top/>
      <bottom style="medium">
        <color rgb="FF000000"/>
      </bottom>
    </border>
    <border>
      <left style="medium">
        <color rgb="FFFFFFFF"/>
      </left>
      <right style="medium">
        <color rgb="FF000000"/>
      </right>
      <top style="medium">
        <color rgb="FF000000"/>
      </top>
      <bottom/>
    </border>
    <border>
      <left style="medium">
        <color rgb="FFFFFFFF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FFFFFF"/>
      </right>
      <top style="medium">
        <color rgb="FFFFFFFF"/>
      </top>
      <bottom/>
    </border>
    <border>
      <left style="medium">
        <color rgb="FF000000"/>
      </left>
      <right style="medium">
        <color rgb="FFFFFFFF"/>
      </right>
      <top/>
      <bottom style="medium">
        <color rgb="FFFFFFFF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6" fontId="3" fillId="0" borderId="0" applyFill="0" applyBorder="0" applyAlignment="0">
      <protection/>
    </xf>
    <xf numFmtId="167" fontId="3" fillId="0" borderId="0" applyFill="0" applyBorder="0" applyAlignment="0">
      <protection/>
    </xf>
    <xf numFmtId="168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3" fillId="0" borderId="0" applyFill="0" applyBorder="0" applyAlignment="0">
      <protection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4" fillId="0" borderId="0" applyFill="0" applyBorder="0" applyAlignment="0">
      <protection/>
    </xf>
    <xf numFmtId="165" fontId="4" fillId="0" borderId="0" applyFill="0" applyBorder="0" applyAlignment="0">
      <protection/>
    </xf>
    <xf numFmtId="164" fontId="4" fillId="0" borderId="0" applyFill="0" applyBorder="0" applyAlignment="0">
      <protection/>
    </xf>
    <xf numFmtId="169" fontId="4" fillId="0" borderId="0" applyFill="0" applyBorder="0" applyAlignment="0">
      <protection/>
    </xf>
    <xf numFmtId="165" fontId="4" fillId="0" borderId="0" applyFill="0" applyBorder="0" applyAlignment="0">
      <protection/>
    </xf>
    <xf numFmtId="0" fontId="4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6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10" fontId="5" fillId="32" borderId="8" applyNumberFormat="0" applyBorder="0" applyAlignment="0" applyProtection="0"/>
    <xf numFmtId="164" fontId="7" fillId="0" borderId="0" applyFill="0" applyBorder="0" applyAlignment="0">
      <protection/>
    </xf>
    <xf numFmtId="165" fontId="7" fillId="0" borderId="0" applyFill="0" applyBorder="0" applyAlignment="0">
      <protection/>
    </xf>
    <xf numFmtId="164" fontId="7" fillId="0" borderId="0" applyFill="0" applyBorder="0" applyAlignment="0">
      <protection/>
    </xf>
    <xf numFmtId="169" fontId="7" fillId="0" borderId="0" applyFill="0" applyBorder="0" applyAlignment="0">
      <protection/>
    </xf>
    <xf numFmtId="165" fontId="7" fillId="0" borderId="0" applyFill="0" applyBorder="0" applyAlignment="0">
      <protection/>
    </xf>
    <xf numFmtId="0" fontId="51" fillId="0" borderId="9" applyNumberFormat="0" applyFill="0" applyAlignment="0" applyProtection="0"/>
    <xf numFmtId="0" fontId="52" fillId="33" borderId="0" applyNumberFormat="0" applyBorder="0" applyAlignment="0" applyProtection="0"/>
    <xf numFmtId="173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53" fillId="27" borderId="11" applyNumberFormat="0" applyAlignment="0" applyProtection="0"/>
    <xf numFmtId="9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4" fontId="9" fillId="0" borderId="0" applyFill="0" applyBorder="0" applyAlignment="0">
      <protection/>
    </xf>
    <xf numFmtId="165" fontId="9" fillId="0" borderId="0" applyFill="0" applyBorder="0" applyAlignment="0">
      <protection/>
    </xf>
    <xf numFmtId="164" fontId="9" fillId="0" borderId="0" applyFill="0" applyBorder="0" applyAlignment="0">
      <protection/>
    </xf>
    <xf numFmtId="169" fontId="9" fillId="0" borderId="0" applyFill="0" applyBorder="0" applyAlignment="0">
      <protection/>
    </xf>
    <xf numFmtId="165" fontId="9" fillId="0" borderId="0" applyFill="0" applyBorder="0" applyAlignment="0">
      <protection/>
    </xf>
    <xf numFmtId="0" fontId="2" fillId="35" borderId="0">
      <alignment/>
      <protection/>
    </xf>
    <xf numFmtId="49" fontId="3" fillId="0" borderId="0" applyFill="0" applyBorder="0" applyAlignment="0">
      <protection/>
    </xf>
    <xf numFmtId="175" fontId="3" fillId="0" borderId="0" applyFill="0" applyBorder="0" applyAlignment="0">
      <protection/>
    </xf>
    <xf numFmtId="176" fontId="3" fillId="0" borderId="0" applyFill="0" applyBorder="0" applyAlignment="0">
      <protection/>
    </xf>
    <xf numFmtId="0" fontId="54" fillId="0" borderId="0" applyNumberFormat="0" applyFill="0" applyBorder="0" applyAlignment="0" applyProtection="0"/>
    <xf numFmtId="0" fontId="55" fillId="0" borderId="12" applyNumberFormat="0" applyFill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6" fillId="0" borderId="13" xfId="0" applyFont="1" applyFill="1" applyBorder="1" applyAlignment="1">
      <alignment horizontal="center" vertical="top" wrapText="1" readingOrder="1"/>
    </xf>
    <xf numFmtId="0" fontId="6" fillId="0" borderId="14" xfId="0" applyFont="1" applyFill="1" applyBorder="1" applyAlignment="1">
      <alignment horizontal="center" vertical="top" wrapText="1" readingOrder="1"/>
    </xf>
    <xf numFmtId="0" fontId="11" fillId="0" borderId="13" xfId="0" applyFont="1" applyFill="1" applyBorder="1" applyAlignment="1">
      <alignment horizontal="center" vertical="top" wrapText="1" readingOrder="1"/>
    </xf>
    <xf numFmtId="0" fontId="11" fillId="0" borderId="14" xfId="0" applyFont="1" applyFill="1" applyBorder="1" applyAlignment="1">
      <alignment horizontal="center" vertical="top" wrapText="1" readingOrder="1"/>
    </xf>
    <xf numFmtId="0" fontId="6" fillId="0" borderId="13" xfId="0" applyFont="1" applyFill="1" applyBorder="1" applyAlignment="1">
      <alignment horizontal="center" vertical="center" wrapText="1" readingOrder="1"/>
    </xf>
    <xf numFmtId="0" fontId="6" fillId="0" borderId="14" xfId="0" applyFont="1" applyFill="1" applyBorder="1" applyAlignment="1">
      <alignment horizontal="center" vertical="center" wrapText="1" readingOrder="1"/>
    </xf>
    <xf numFmtId="0" fontId="57" fillId="36" borderId="15" xfId="0" applyFont="1" applyFill="1" applyBorder="1" applyAlignment="1">
      <alignment horizontal="center" vertical="center" wrapText="1" readingOrder="1"/>
    </xf>
    <xf numFmtId="0" fontId="58" fillId="37" borderId="16" xfId="0" applyFont="1" applyFill="1" applyBorder="1" applyAlignment="1">
      <alignment horizontal="left" vertical="center" wrapText="1" readingOrder="1"/>
    </xf>
    <xf numFmtId="0" fontId="58" fillId="37" borderId="16" xfId="0" applyFont="1" applyFill="1" applyBorder="1" applyAlignment="1">
      <alignment horizontal="center" vertical="center" wrapText="1" readingOrder="1"/>
    </xf>
    <xf numFmtId="0" fontId="58" fillId="37" borderId="17" xfId="0" applyFont="1" applyFill="1" applyBorder="1" applyAlignment="1">
      <alignment horizontal="center" vertical="center" wrapText="1" readingOrder="1"/>
    </xf>
    <xf numFmtId="0" fontId="16" fillId="37" borderId="18" xfId="0" applyFont="1" applyFill="1" applyBorder="1" applyAlignment="1">
      <alignment horizontal="center" vertical="center" wrapText="1" readingOrder="1"/>
    </xf>
    <xf numFmtId="0" fontId="16" fillId="37" borderId="18" xfId="0" applyFont="1" applyFill="1" applyBorder="1" applyAlignment="1">
      <alignment vertical="center" wrapText="1" readingOrder="1"/>
    </xf>
    <xf numFmtId="0" fontId="16" fillId="37" borderId="16" xfId="0" applyFont="1" applyFill="1" applyBorder="1" applyAlignment="1">
      <alignment vertical="center" wrapText="1" readingOrder="1"/>
    </xf>
    <xf numFmtId="0" fontId="16" fillId="37" borderId="16" xfId="0" applyFont="1" applyFill="1" applyBorder="1" applyAlignment="1">
      <alignment horizontal="center" vertical="center" wrapText="1" readingOrder="1"/>
    </xf>
    <xf numFmtId="0" fontId="58" fillId="38" borderId="19" xfId="0" applyFont="1" applyFill="1" applyBorder="1" applyAlignment="1">
      <alignment horizontal="left" vertical="center" wrapText="1" readingOrder="1"/>
    </xf>
    <xf numFmtId="0" fontId="58" fillId="38" borderId="20" xfId="0" applyFont="1" applyFill="1" applyBorder="1" applyAlignment="1">
      <alignment horizontal="left" vertical="center" wrapText="1" readingOrder="1"/>
    </xf>
    <xf numFmtId="0" fontId="16" fillId="37" borderId="21" xfId="0" applyFont="1" applyFill="1" applyBorder="1" applyAlignment="1">
      <alignment horizontal="center" vertical="center" wrapText="1" readingOrder="1"/>
    </xf>
    <xf numFmtId="0" fontId="16" fillId="37" borderId="22" xfId="0" applyFont="1" applyFill="1" applyBorder="1" applyAlignment="1">
      <alignment horizontal="center" vertical="center" wrapText="1" readingOrder="1"/>
    </xf>
    <xf numFmtId="0" fontId="59" fillId="37" borderId="22" xfId="0" applyFont="1" applyFill="1" applyBorder="1" applyAlignment="1">
      <alignment horizontal="center" vertical="center" wrapText="1" readingOrder="1"/>
    </xf>
    <xf numFmtId="0" fontId="58" fillId="37" borderId="22" xfId="0" applyFont="1" applyFill="1" applyBorder="1" applyAlignment="1">
      <alignment horizontal="center" vertical="center" wrapText="1" readingOrder="1"/>
    </xf>
    <xf numFmtId="0" fontId="60" fillId="37" borderId="21" xfId="0" applyFont="1" applyFill="1" applyBorder="1" applyAlignment="1">
      <alignment horizontal="center" vertical="center" wrapText="1" readingOrder="1"/>
    </xf>
    <xf numFmtId="0" fontId="16" fillId="37" borderId="23" xfId="0" applyFont="1" applyFill="1" applyBorder="1" applyAlignment="1">
      <alignment horizontal="center" vertical="center" wrapText="1" readingOrder="1"/>
    </xf>
    <xf numFmtId="0" fontId="60" fillId="37" borderId="24" xfId="0" applyFont="1" applyFill="1" applyBorder="1" applyAlignment="1">
      <alignment horizontal="center" vertical="center" wrapText="1" readingOrder="1"/>
    </xf>
    <xf numFmtId="0" fontId="16" fillId="37" borderId="25" xfId="0" applyFont="1" applyFill="1" applyBorder="1" applyAlignment="1">
      <alignment vertical="center" wrapText="1" readingOrder="1"/>
    </xf>
    <xf numFmtId="0" fontId="16" fillId="37" borderId="21" xfId="0" applyFont="1" applyFill="1" applyBorder="1" applyAlignment="1">
      <alignment vertical="center" wrapText="1" readingOrder="1"/>
    </xf>
    <xf numFmtId="0" fontId="16" fillId="38" borderId="21" xfId="0" applyFont="1" applyFill="1" applyBorder="1" applyAlignment="1">
      <alignment vertical="center" wrapText="1" readingOrder="1"/>
    </xf>
    <xf numFmtId="0" fontId="16" fillId="38" borderId="21" xfId="0" applyFont="1" applyFill="1" applyBorder="1" applyAlignment="1">
      <alignment horizontal="center" vertical="center" wrapText="1" readingOrder="1"/>
    </xf>
    <xf numFmtId="0" fontId="16" fillId="38" borderId="26" xfId="0" applyFont="1" applyFill="1" applyBorder="1" applyAlignment="1">
      <alignment vertical="center" wrapText="1" readingOrder="1"/>
    </xf>
    <xf numFmtId="0" fontId="58" fillId="37" borderId="21" xfId="0" applyFont="1" applyFill="1" applyBorder="1" applyAlignment="1">
      <alignment horizontal="left" vertical="center" wrapText="1" readingOrder="1"/>
    </xf>
    <xf numFmtId="0" fontId="58" fillId="38" borderId="21" xfId="0" applyFont="1" applyFill="1" applyBorder="1" applyAlignment="1">
      <alignment horizontal="left" vertical="center" wrapText="1" readingOrder="1"/>
    </xf>
    <xf numFmtId="0" fontId="58" fillId="38" borderId="21" xfId="0" applyFont="1" applyFill="1" applyBorder="1" applyAlignment="1">
      <alignment horizontal="center" vertical="center" wrapText="1" readingOrder="1"/>
    </xf>
    <xf numFmtId="0" fontId="58" fillId="37" borderId="21" xfId="0" applyFont="1" applyFill="1" applyBorder="1" applyAlignment="1">
      <alignment horizontal="center" vertical="center" wrapText="1" readingOrder="1"/>
    </xf>
    <xf numFmtId="179" fontId="11" fillId="0" borderId="8" xfId="0" applyNumberFormat="1" applyFont="1" applyFill="1" applyBorder="1" applyAlignment="1">
      <alignment horizontal="center" vertical="center" wrapText="1" readingOrder="1"/>
    </xf>
    <xf numFmtId="0" fontId="6" fillId="0" borderId="8" xfId="0" applyFont="1" applyFill="1" applyBorder="1" applyAlignment="1">
      <alignment horizontal="center" vertical="center" wrapText="1" readingOrder="1"/>
    </xf>
    <xf numFmtId="0" fontId="11" fillId="0" borderId="8" xfId="0" applyFont="1" applyFill="1" applyBorder="1" applyAlignment="1">
      <alignment horizontal="center" vertical="center" wrapText="1" readingOrder="1"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8" xfId="0" applyFont="1" applyFill="1" applyBorder="1" applyAlignment="1">
      <alignment horizontal="center" vertical="center" wrapText="1" readingOrder="1"/>
    </xf>
    <xf numFmtId="180" fontId="11" fillId="0" borderId="8" xfId="0" applyNumberFormat="1" applyFont="1" applyFill="1" applyBorder="1" applyAlignment="1">
      <alignment horizontal="center" vertical="center" wrapText="1" readingOrder="1"/>
    </xf>
    <xf numFmtId="180" fontId="6" fillId="0" borderId="8" xfId="0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/>
    </xf>
    <xf numFmtId="0" fontId="61" fillId="0" borderId="0" xfId="0" applyFont="1" applyFill="1" applyAlignment="1">
      <alignment/>
    </xf>
    <xf numFmtId="179" fontId="62" fillId="0" borderId="0" xfId="0" applyNumberFormat="1" applyFont="1" applyFill="1" applyAlignment="1">
      <alignment horizontal="center"/>
    </xf>
    <xf numFmtId="180" fontId="63" fillId="0" borderId="27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180" fontId="64" fillId="0" borderId="0" xfId="0" applyNumberFormat="1" applyFont="1" applyAlignment="1">
      <alignment/>
    </xf>
    <xf numFmtId="9" fontId="64" fillId="0" borderId="0" xfId="0" applyNumberFormat="1" applyFont="1" applyAlignment="1">
      <alignment/>
    </xf>
    <xf numFmtId="0" fontId="6" fillId="0" borderId="8" xfId="0" applyFont="1" applyFill="1" applyBorder="1" applyAlignment="1">
      <alignment horizontal="center" vertical="center" wrapText="1" readingOrder="1"/>
    </xf>
    <xf numFmtId="180" fontId="65" fillId="0" borderId="0" xfId="0" applyNumberFormat="1" applyFont="1" applyAlignment="1">
      <alignment/>
    </xf>
    <xf numFmtId="0" fontId="6" fillId="39" borderId="8" xfId="0" applyFont="1" applyFill="1" applyBorder="1" applyAlignment="1">
      <alignment horizontal="center" vertical="center" wrapText="1" readingOrder="1"/>
    </xf>
    <xf numFmtId="0" fontId="0" fillId="39" borderId="0" xfId="0" applyFill="1" applyAlignment="1">
      <alignment/>
    </xf>
    <xf numFmtId="180" fontId="6" fillId="39" borderId="8" xfId="0" applyNumberFormat="1" applyFont="1" applyFill="1" applyBorder="1" applyAlignment="1">
      <alignment horizontal="center" vertical="center" wrapText="1" readingOrder="1"/>
    </xf>
    <xf numFmtId="180" fontId="63" fillId="39" borderId="27" xfId="0" applyNumberFormat="1" applyFont="1" applyFill="1" applyBorder="1" applyAlignment="1">
      <alignment horizontal="center"/>
    </xf>
    <xf numFmtId="180" fontId="66" fillId="0" borderId="0" xfId="0" applyNumberFormat="1" applyFont="1" applyAlignment="1">
      <alignment/>
    </xf>
    <xf numFmtId="0" fontId="67" fillId="0" borderId="0" xfId="0" applyFont="1" applyFill="1" applyAlignment="1">
      <alignment/>
    </xf>
    <xf numFmtId="180" fontId="6" fillId="0" borderId="13" xfId="0" applyNumberFormat="1" applyFont="1" applyFill="1" applyBorder="1" applyAlignment="1">
      <alignment horizontal="center" vertical="center" wrapText="1" readingOrder="1"/>
    </xf>
    <xf numFmtId="180" fontId="6" fillId="0" borderId="14" xfId="0" applyNumberFormat="1" applyFont="1" applyFill="1" applyBorder="1" applyAlignment="1">
      <alignment horizontal="center" vertical="center" wrapText="1" readingOrder="1"/>
    </xf>
    <xf numFmtId="180" fontId="6" fillId="39" borderId="13" xfId="0" applyNumberFormat="1" applyFont="1" applyFill="1" applyBorder="1" applyAlignment="1">
      <alignment horizontal="center" vertical="center" wrapText="1" readingOrder="1"/>
    </xf>
    <xf numFmtId="180" fontId="6" fillId="39" borderId="14" xfId="0" applyNumberFormat="1" applyFont="1" applyFill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 horizontal="center" vertical="top" readingOrder="1"/>
    </xf>
    <xf numFmtId="0" fontId="11" fillId="0" borderId="8" xfId="0" applyFont="1" applyFill="1" applyBorder="1" applyAlignment="1">
      <alignment horizontal="center" vertical="top" readingOrder="1"/>
    </xf>
    <xf numFmtId="0" fontId="11" fillId="0" borderId="28" xfId="0" applyFont="1" applyFill="1" applyBorder="1" applyAlignment="1">
      <alignment horizontal="center" vertical="top" readingOrder="1"/>
    </xf>
    <xf numFmtId="0" fontId="11" fillId="0" borderId="13" xfId="0" applyFont="1" applyFill="1" applyBorder="1" applyAlignment="1">
      <alignment horizontal="center" vertical="top" readingOrder="1"/>
    </xf>
    <xf numFmtId="179" fontId="11" fillId="0" borderId="13" xfId="0" applyNumberFormat="1" applyFont="1" applyFill="1" applyBorder="1" applyAlignment="1">
      <alignment horizontal="center" vertical="center" wrapText="1" readingOrder="1"/>
    </xf>
    <xf numFmtId="179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8" xfId="0" applyFont="1" applyFill="1" applyBorder="1" applyAlignment="1">
      <alignment horizontal="center" vertical="center" wrapText="1" readingOrder="1"/>
    </xf>
    <xf numFmtId="5" fontId="11" fillId="0" borderId="13" xfId="0" applyNumberFormat="1" applyFont="1" applyFill="1" applyBorder="1" applyAlignment="1">
      <alignment horizontal="center" vertical="center" wrapText="1" readingOrder="1"/>
    </xf>
    <xf numFmtId="5" fontId="11" fillId="0" borderId="14" xfId="0" applyNumberFormat="1" applyFont="1" applyFill="1" applyBorder="1" applyAlignment="1">
      <alignment horizontal="center" vertical="center" wrapText="1" readingOrder="1"/>
    </xf>
    <xf numFmtId="180" fontId="11" fillId="0" borderId="4" xfId="0" applyNumberFormat="1" applyFont="1" applyFill="1" applyBorder="1" applyAlignment="1">
      <alignment horizontal="center" vertical="center" wrapText="1" readingOrder="1"/>
    </xf>
    <xf numFmtId="0" fontId="11" fillId="0" borderId="13" xfId="0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 readingOrder="1"/>
    </xf>
    <xf numFmtId="0" fontId="6" fillId="0" borderId="8" xfId="0" applyFont="1" applyFill="1" applyBorder="1" applyAlignment="1">
      <alignment horizontal="center" vertical="center" wrapText="1" readingOrder="1"/>
    </xf>
    <xf numFmtId="0" fontId="63" fillId="0" borderId="29" xfId="0" applyFont="1" applyBorder="1" applyAlignment="1">
      <alignment horizontal="center"/>
    </xf>
    <xf numFmtId="7" fontId="11" fillId="0" borderId="13" xfId="0" applyNumberFormat="1" applyFont="1" applyFill="1" applyBorder="1" applyAlignment="1">
      <alignment horizontal="center" vertical="center" wrapText="1" readingOrder="1"/>
    </xf>
    <xf numFmtId="7" fontId="11" fillId="0" borderId="14" xfId="0" applyNumberFormat="1" applyFont="1" applyFill="1" applyBorder="1" applyAlignment="1">
      <alignment horizontal="center" vertical="center" wrapText="1" readingOrder="1"/>
    </xf>
    <xf numFmtId="179" fontId="11" fillId="0" borderId="30" xfId="0" applyNumberFormat="1" applyFont="1" applyFill="1" applyBorder="1" applyAlignment="1">
      <alignment horizontal="center" vertical="center" wrapText="1" readingOrder="1"/>
    </xf>
    <xf numFmtId="0" fontId="11" fillId="0" borderId="30" xfId="0" applyFont="1" applyFill="1" applyBorder="1" applyAlignment="1">
      <alignment horizontal="center" vertical="center" wrapText="1" readingOrder="1"/>
    </xf>
    <xf numFmtId="0" fontId="0" fillId="0" borderId="14" xfId="0" applyFill="1" applyBorder="1" applyAlignment="1">
      <alignment horizontal="center" vertical="center" wrapText="1" readingOrder="1"/>
    </xf>
    <xf numFmtId="180" fontId="11" fillId="0" borderId="8" xfId="0" applyNumberFormat="1" applyFont="1" applyFill="1" applyBorder="1" applyAlignment="1">
      <alignment horizontal="center" vertical="center" wrapText="1" readingOrder="1"/>
    </xf>
    <xf numFmtId="0" fontId="12" fillId="0" borderId="3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68" fillId="0" borderId="4" xfId="0" applyFont="1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6" fillId="0" borderId="8" xfId="0" applyFont="1" applyFill="1" applyBorder="1" applyAlignment="1">
      <alignment horizontal="center" vertical="top" readingOrder="1"/>
    </xf>
    <xf numFmtId="0" fontId="6" fillId="0" borderId="30" xfId="0" applyFont="1" applyFill="1" applyBorder="1" applyAlignment="1">
      <alignment horizontal="center" vertical="top" wrapText="1" readingOrder="1"/>
    </xf>
    <xf numFmtId="0" fontId="6" fillId="0" borderId="14" xfId="0" applyFont="1" applyFill="1" applyBorder="1" applyAlignment="1">
      <alignment horizontal="center" vertical="top" readingOrder="1"/>
    </xf>
    <xf numFmtId="0" fontId="11" fillId="0" borderId="14" xfId="0" applyFont="1" applyFill="1" applyBorder="1" applyAlignment="1">
      <alignment horizontal="center" vertical="top" readingOrder="1"/>
    </xf>
    <xf numFmtId="180" fontId="11" fillId="0" borderId="13" xfId="0" applyNumberFormat="1" applyFont="1" applyFill="1" applyBorder="1" applyAlignment="1">
      <alignment horizontal="center" vertical="center" wrapText="1" readingOrder="1"/>
    </xf>
    <xf numFmtId="18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3" xfId="0" applyNumberFormat="1" applyFont="1" applyFill="1" applyBorder="1" applyAlignment="1">
      <alignment horizontal="center" vertical="center" wrapText="1" readingOrder="1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69" fillId="0" borderId="8" xfId="0" applyFont="1" applyFill="1" applyBorder="1" applyAlignment="1">
      <alignment horizontal="center" vertical="center" readingOrder="1"/>
    </xf>
    <xf numFmtId="0" fontId="0" fillId="0" borderId="8" xfId="0" applyFill="1" applyBorder="1" applyAlignment="1">
      <alignment horizontal="center" vertical="center" readingOrder="1"/>
    </xf>
    <xf numFmtId="179" fontId="11" fillId="0" borderId="8" xfId="0" applyNumberFormat="1" applyFont="1" applyFill="1" applyBorder="1" applyAlignment="1">
      <alignment horizontal="center" vertical="center" wrapText="1" readingOrder="1"/>
    </xf>
    <xf numFmtId="0" fontId="63" fillId="0" borderId="8" xfId="0" applyFont="1" applyFill="1" applyBorder="1" applyAlignment="1">
      <alignment horizontal="center" vertical="center" wrapText="1"/>
    </xf>
    <xf numFmtId="0" fontId="55" fillId="0" borderId="8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58" fillId="38" borderId="19" xfId="0" applyFont="1" applyFill="1" applyBorder="1" applyAlignment="1">
      <alignment horizontal="center" vertical="center" wrapText="1" readingOrder="1"/>
    </xf>
    <xf numFmtId="0" fontId="58" fillId="38" borderId="20" xfId="0" applyFont="1" applyFill="1" applyBorder="1" applyAlignment="1">
      <alignment horizontal="center" vertical="center" wrapText="1" readingOrder="1"/>
    </xf>
    <xf numFmtId="0" fontId="60" fillId="37" borderId="19" xfId="0" applyFont="1" applyFill="1" applyBorder="1" applyAlignment="1">
      <alignment horizontal="left" vertical="center" wrapText="1" readingOrder="1"/>
    </xf>
    <xf numFmtId="0" fontId="60" fillId="37" borderId="32" xfId="0" applyFont="1" applyFill="1" applyBorder="1" applyAlignment="1">
      <alignment horizontal="left" vertical="center" wrapText="1" readingOrder="1"/>
    </xf>
    <xf numFmtId="0" fontId="60" fillId="37" borderId="20" xfId="0" applyFont="1" applyFill="1" applyBorder="1" applyAlignment="1">
      <alignment horizontal="left" vertical="center" wrapText="1" readingOrder="1"/>
    </xf>
    <xf numFmtId="0" fontId="70" fillId="37" borderId="33" xfId="0" applyFont="1" applyFill="1" applyBorder="1" applyAlignment="1">
      <alignment horizontal="left" vertical="center" wrapText="1" readingOrder="1"/>
    </xf>
    <xf numFmtId="0" fontId="70" fillId="37" borderId="34" xfId="0" applyFont="1" applyFill="1" applyBorder="1" applyAlignment="1">
      <alignment horizontal="left" vertical="center" wrapText="1" readingOrder="1"/>
    </xf>
    <xf numFmtId="0" fontId="16" fillId="37" borderId="33" xfId="0" applyFont="1" applyFill="1" applyBorder="1" applyAlignment="1">
      <alignment horizontal="center" vertical="center" wrapText="1" readingOrder="1"/>
    </xf>
    <xf numFmtId="0" fontId="16" fillId="37" borderId="35" xfId="0" applyFont="1" applyFill="1" applyBorder="1" applyAlignment="1">
      <alignment horizontal="center" vertical="center" wrapText="1" readingOrder="1"/>
    </xf>
    <xf numFmtId="0" fontId="16" fillId="37" borderId="34" xfId="0" applyFont="1" applyFill="1" applyBorder="1" applyAlignment="1">
      <alignment horizontal="center" vertical="center" wrapText="1" readingOrder="1"/>
    </xf>
    <xf numFmtId="0" fontId="16" fillId="38" borderId="19" xfId="0" applyFont="1" applyFill="1" applyBorder="1" applyAlignment="1">
      <alignment horizontal="center" vertical="center" wrapText="1" readingOrder="1"/>
    </xf>
    <xf numFmtId="0" fontId="16" fillId="38" borderId="20" xfId="0" applyFont="1" applyFill="1" applyBorder="1" applyAlignment="1">
      <alignment horizontal="center" vertical="center" wrapText="1" readingOrder="1"/>
    </xf>
    <xf numFmtId="0" fontId="16" fillId="38" borderId="36" xfId="0" applyFont="1" applyFill="1" applyBorder="1" applyAlignment="1">
      <alignment horizontal="center" vertical="center" wrapText="1" readingOrder="1"/>
    </xf>
    <xf numFmtId="0" fontId="16" fillId="38" borderId="37" xfId="0" applyFont="1" applyFill="1" applyBorder="1" applyAlignment="1">
      <alignment horizontal="center" vertical="center" wrapText="1" readingOrder="1"/>
    </xf>
    <xf numFmtId="0" fontId="58" fillId="38" borderId="38" xfId="0" applyFont="1" applyFill="1" applyBorder="1" applyAlignment="1">
      <alignment horizontal="center" vertical="center" wrapText="1" readingOrder="1"/>
    </xf>
    <xf numFmtId="0" fontId="58" fillId="38" borderId="39" xfId="0" applyFont="1" applyFill="1" applyBorder="1" applyAlignment="1">
      <alignment horizontal="center" vertical="center" wrapText="1" readingOrder="1"/>
    </xf>
    <xf numFmtId="0" fontId="58" fillId="38" borderId="40" xfId="0" applyFont="1" applyFill="1" applyBorder="1" applyAlignment="1">
      <alignment horizontal="center" vertical="center" wrapText="1" readingOrder="1"/>
    </xf>
    <xf numFmtId="0" fontId="58" fillId="38" borderId="41" xfId="0" applyFont="1" applyFill="1" applyBorder="1" applyAlignment="1">
      <alignment horizontal="center" vertical="center" wrapText="1" readingOrder="1"/>
    </xf>
    <xf numFmtId="0" fontId="58" fillId="38" borderId="42" xfId="0" applyFont="1" applyFill="1" applyBorder="1" applyAlignment="1">
      <alignment horizontal="center" vertical="center" wrapText="1" readingOrder="1"/>
    </xf>
    <xf numFmtId="0" fontId="58" fillId="38" borderId="43" xfId="0" applyFont="1" applyFill="1" applyBorder="1" applyAlignment="1">
      <alignment horizontal="center" vertical="center" wrapText="1" readingOrder="1"/>
    </xf>
    <xf numFmtId="0" fontId="58" fillId="38" borderId="44" xfId="0" applyFont="1" applyFill="1" applyBorder="1" applyAlignment="1">
      <alignment horizontal="center" vertical="center" wrapText="1" readingOrder="1"/>
    </xf>
    <xf numFmtId="0" fontId="58" fillId="38" borderId="45" xfId="0" applyFont="1" applyFill="1" applyBorder="1" applyAlignment="1">
      <alignment horizontal="center" vertical="center" wrapText="1" readingOrder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0" xfId="53"/>
    <cellStyle name="Currency" xfId="54"/>
    <cellStyle name="Currency [0]" xfId="55"/>
    <cellStyle name="Currency [00]" xfId="56"/>
    <cellStyle name="Currency0" xfId="57"/>
    <cellStyle name="Date" xfId="58"/>
    <cellStyle name="Date Short" xfId="59"/>
    <cellStyle name="Dezimal [0]_Compiling Utility Macros" xfId="60"/>
    <cellStyle name="Dezimal_Compiling Utility Macros" xfId="61"/>
    <cellStyle name="Enter Currency (0)" xfId="62"/>
    <cellStyle name="Enter Currency (2)" xfId="63"/>
    <cellStyle name="Enter Units (0)" xfId="64"/>
    <cellStyle name="Enter Units (1)" xfId="65"/>
    <cellStyle name="Enter Units (2)" xfId="66"/>
    <cellStyle name="Explanatory Text" xfId="67"/>
    <cellStyle name="Fixed" xfId="68"/>
    <cellStyle name="Good" xfId="69"/>
    <cellStyle name="Grey" xfId="70"/>
    <cellStyle name="Header1" xfId="71"/>
    <cellStyle name="Header2" xfId="72"/>
    <cellStyle name="Heading 1" xfId="73"/>
    <cellStyle name="Heading 2" xfId="74"/>
    <cellStyle name="Heading 3" xfId="75"/>
    <cellStyle name="Heading 4" xfId="76"/>
    <cellStyle name="Input" xfId="77"/>
    <cellStyle name="Input [yellow]" xfId="78"/>
    <cellStyle name="Link Currency (0)" xfId="79"/>
    <cellStyle name="Link Currency (2)" xfId="80"/>
    <cellStyle name="Link Units (0)" xfId="81"/>
    <cellStyle name="Link Units (1)" xfId="82"/>
    <cellStyle name="Link Units (2)" xfId="83"/>
    <cellStyle name="Linked Cell" xfId="84"/>
    <cellStyle name="Neutral" xfId="85"/>
    <cellStyle name="Normal - Style1" xfId="86"/>
    <cellStyle name="Normal 2" xfId="87"/>
    <cellStyle name="Normal 3" xfId="88"/>
    <cellStyle name="Normal 4" xfId="89"/>
    <cellStyle name="Note" xfId="90"/>
    <cellStyle name="Output" xfId="91"/>
    <cellStyle name="Percent" xfId="92"/>
    <cellStyle name="Percent [0]" xfId="93"/>
    <cellStyle name="Percent [00]" xfId="94"/>
    <cellStyle name="Percent [2]" xfId="95"/>
    <cellStyle name="PrePop Currency (0)" xfId="96"/>
    <cellStyle name="PrePop Currency (2)" xfId="97"/>
    <cellStyle name="PrePop Units (0)" xfId="98"/>
    <cellStyle name="PrePop Units (1)" xfId="99"/>
    <cellStyle name="PrePop Units (2)" xfId="100"/>
    <cellStyle name="Standard_Anpassen der Amortisation" xfId="101"/>
    <cellStyle name="Text Indent A" xfId="102"/>
    <cellStyle name="Text Indent B" xfId="103"/>
    <cellStyle name="Text Indent C" xfId="104"/>
    <cellStyle name="Title" xfId="105"/>
    <cellStyle name="Total" xfId="106"/>
    <cellStyle name="Währung [0]_Compiling Utility Macros" xfId="107"/>
    <cellStyle name="Währung_Compiling Utility Macros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60" zoomScaleNormal="60" zoomScalePageLayoutView="0" workbookViewId="0" topLeftCell="A4">
      <selection activeCell="B8" sqref="B8:B9"/>
    </sheetView>
  </sheetViews>
  <sheetFormatPr defaultColWidth="9.140625" defaultRowHeight="15"/>
  <cols>
    <col min="1" max="1" width="28.57421875" style="0" customWidth="1"/>
    <col min="2" max="2" width="37.421875" style="0" customWidth="1"/>
    <col min="3" max="3" width="34.7109375" style="0" hidden="1" customWidth="1"/>
    <col min="4" max="4" width="19.7109375" style="0" customWidth="1"/>
    <col min="5" max="5" width="17.7109375" style="0" customWidth="1"/>
    <col min="6" max="6" width="16.00390625" style="0" customWidth="1"/>
    <col min="7" max="7" width="17.140625" style="0" customWidth="1"/>
    <col min="8" max="8" width="20.8515625" style="0" customWidth="1"/>
    <col min="9" max="9" width="19.28125" style="0" customWidth="1"/>
    <col min="10" max="10" width="17.28125" style="0" customWidth="1"/>
    <col min="11" max="11" width="25.28125" style="0" customWidth="1"/>
    <col min="12" max="12" width="20.8515625" style="0" customWidth="1"/>
    <col min="13" max="13" width="5.421875" style="0" hidden="1" customWidth="1"/>
    <col min="14" max="15" width="33.00390625" style="0" hidden="1" customWidth="1"/>
    <col min="16" max="16" width="30.28125" style="0" hidden="1" customWidth="1"/>
    <col min="17" max="17" width="25.8515625" style="0" hidden="1" customWidth="1"/>
    <col min="18" max="18" width="29.140625" style="0" customWidth="1"/>
  </cols>
  <sheetData>
    <row r="1" spans="1:12" ht="15.75">
      <c r="A1" s="73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0.25">
      <c r="A2" s="80" t="s">
        <v>29</v>
      </c>
      <c r="B2" s="81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2" ht="63">
      <c r="A3" s="85" t="s">
        <v>0</v>
      </c>
      <c r="B3" s="1" t="s">
        <v>37</v>
      </c>
      <c r="C3" s="1" t="s">
        <v>37</v>
      </c>
      <c r="D3" s="1" t="s">
        <v>36</v>
      </c>
      <c r="E3" s="5" t="s">
        <v>2</v>
      </c>
      <c r="F3" s="5" t="s">
        <v>2</v>
      </c>
      <c r="G3" s="5" t="s">
        <v>5</v>
      </c>
      <c r="H3" s="5" t="s">
        <v>5</v>
      </c>
      <c r="I3" s="5" t="s">
        <v>7</v>
      </c>
      <c r="J3" s="5" t="s">
        <v>7</v>
      </c>
      <c r="K3" s="5" t="s">
        <v>8</v>
      </c>
      <c r="L3" s="5" t="s">
        <v>8</v>
      </c>
    </row>
    <row r="4" spans="1:16" ht="47.25">
      <c r="A4" s="85"/>
      <c r="B4" s="2" t="s">
        <v>84</v>
      </c>
      <c r="C4" s="2" t="s">
        <v>1</v>
      </c>
      <c r="D4" s="2" t="s">
        <v>1</v>
      </c>
      <c r="E4" s="6" t="s">
        <v>3</v>
      </c>
      <c r="F4" s="6" t="s">
        <v>4</v>
      </c>
      <c r="G4" s="6" t="s">
        <v>3</v>
      </c>
      <c r="H4" s="6" t="s">
        <v>6</v>
      </c>
      <c r="I4" s="6" t="s">
        <v>3</v>
      </c>
      <c r="J4" s="6" t="s">
        <v>6</v>
      </c>
      <c r="K4" s="6" t="s">
        <v>9</v>
      </c>
      <c r="L4" s="6" t="s">
        <v>10</v>
      </c>
      <c r="N4" s="38" t="s">
        <v>85</v>
      </c>
      <c r="O4" s="48" t="s">
        <v>86</v>
      </c>
      <c r="P4" s="50" t="s">
        <v>87</v>
      </c>
    </row>
    <row r="5" spans="1:16" ht="15.75">
      <c r="A5" s="84" t="s">
        <v>12</v>
      </c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P5" s="51"/>
    </row>
    <row r="6" spans="1:17" ht="63">
      <c r="A6" s="34" t="s">
        <v>11</v>
      </c>
      <c r="B6" s="40">
        <v>433487360</v>
      </c>
      <c r="C6" s="33">
        <v>598911000</v>
      </c>
      <c r="D6" s="35">
        <v>2500</v>
      </c>
      <c r="E6" s="33">
        <f>+B6*0.1</f>
        <v>43348736</v>
      </c>
      <c r="F6" s="35">
        <v>500</v>
      </c>
      <c r="G6" s="33">
        <f>+B6*0.4</f>
        <v>173394944</v>
      </c>
      <c r="H6" s="35">
        <v>1000</v>
      </c>
      <c r="I6" s="33">
        <f>+B6*0.7</f>
        <v>303441152</v>
      </c>
      <c r="J6" s="35">
        <v>1750</v>
      </c>
      <c r="K6" s="39">
        <f>SUM(B6)</f>
        <v>433487360</v>
      </c>
      <c r="L6" s="35">
        <v>2500</v>
      </c>
      <c r="N6" s="40">
        <f>SUM(B6*3)/100</f>
        <v>13004620.8</v>
      </c>
      <c r="O6" s="40">
        <f>SUM(B6-N6)</f>
        <v>420482739.2</v>
      </c>
      <c r="P6" s="52">
        <f>SUM(O6/1.15)</f>
        <v>365637164.5217391</v>
      </c>
      <c r="Q6" s="40"/>
    </row>
    <row r="7" spans="1:16" ht="15.75">
      <c r="A7" s="84" t="s">
        <v>18</v>
      </c>
      <c r="B7" s="84"/>
      <c r="C7" s="61"/>
      <c r="D7" s="61"/>
      <c r="E7" s="61"/>
      <c r="F7" s="63"/>
      <c r="G7" s="61"/>
      <c r="H7" s="63"/>
      <c r="I7" s="61"/>
      <c r="J7" s="61"/>
      <c r="K7" s="61"/>
      <c r="L7" s="61"/>
      <c r="P7" s="51"/>
    </row>
    <row r="8" spans="1:16" ht="15">
      <c r="A8" s="72" t="s">
        <v>13</v>
      </c>
      <c r="B8" s="56">
        <v>70000000</v>
      </c>
      <c r="C8" s="64">
        <v>91200000</v>
      </c>
      <c r="D8" s="66" t="s">
        <v>89</v>
      </c>
      <c r="E8" s="76">
        <f>+B8*0.1</f>
        <v>7000000</v>
      </c>
      <c r="F8" s="3" t="s">
        <v>14</v>
      </c>
      <c r="G8" s="64">
        <f>+B8*0.4</f>
        <v>28000000</v>
      </c>
      <c r="H8" s="3" t="s">
        <v>16</v>
      </c>
      <c r="I8" s="64">
        <f>+B8*0.7</f>
        <v>49000000</v>
      </c>
      <c r="J8" s="66" t="s">
        <v>90</v>
      </c>
      <c r="K8" s="79">
        <f>SUM(B8)</f>
        <v>70000000</v>
      </c>
      <c r="L8" s="66" t="s">
        <v>89</v>
      </c>
      <c r="P8" s="51"/>
    </row>
    <row r="9" spans="1:16" ht="60">
      <c r="A9" s="72"/>
      <c r="B9" s="57">
        <f>SUM(C9/1.058)</f>
        <v>0</v>
      </c>
      <c r="C9" s="65"/>
      <c r="D9" s="66"/>
      <c r="E9" s="77"/>
      <c r="F9" s="4" t="s">
        <v>15</v>
      </c>
      <c r="G9" s="65"/>
      <c r="H9" s="4" t="s">
        <v>17</v>
      </c>
      <c r="I9" s="78"/>
      <c r="J9" s="66"/>
      <c r="K9" s="79">
        <v>0</v>
      </c>
      <c r="L9" s="66"/>
      <c r="P9" s="51"/>
    </row>
    <row r="10" spans="1:17" ht="15" customHeight="1">
      <c r="A10" s="72" t="s">
        <v>91</v>
      </c>
      <c r="B10" s="56">
        <v>10000000</v>
      </c>
      <c r="D10" s="66" t="s">
        <v>99</v>
      </c>
      <c r="E10" s="67">
        <f>+B10*0.25</f>
        <v>2500000</v>
      </c>
      <c r="F10" s="66" t="s">
        <v>96</v>
      </c>
      <c r="G10" s="67">
        <f>+B10*0.55</f>
        <v>5500000</v>
      </c>
      <c r="H10" s="66" t="s">
        <v>97</v>
      </c>
      <c r="I10" s="67">
        <f>+B10</f>
        <v>10000000</v>
      </c>
      <c r="J10" s="66" t="s">
        <v>98</v>
      </c>
      <c r="K10" s="79" t="s">
        <v>100</v>
      </c>
      <c r="L10" s="66" t="s">
        <v>100</v>
      </c>
      <c r="N10" s="56">
        <f>SUM(B8*3)/100</f>
        <v>2100000</v>
      </c>
      <c r="O10" s="56">
        <f>SUM(B8-N10)</f>
        <v>67900000</v>
      </c>
      <c r="P10" s="58">
        <f>SUM(O10/1.15)</f>
        <v>59043478.26086957</v>
      </c>
      <c r="Q10" s="56"/>
    </row>
    <row r="11" spans="1:17" ht="33.75" customHeight="1">
      <c r="A11" s="72"/>
      <c r="B11" s="57"/>
      <c r="D11" s="66"/>
      <c r="E11" s="68"/>
      <c r="F11" s="66"/>
      <c r="G11" s="68"/>
      <c r="H11" s="66"/>
      <c r="I11" s="68"/>
      <c r="J11" s="66"/>
      <c r="K11" s="66"/>
      <c r="L11" s="66"/>
      <c r="N11" s="57"/>
      <c r="O11" s="57"/>
      <c r="P11" s="59"/>
      <c r="Q11" s="57"/>
    </row>
    <row r="12" spans="1:16" ht="15.75">
      <c r="A12" s="60" t="s">
        <v>21</v>
      </c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P12" s="51"/>
    </row>
    <row r="13" spans="1:16" ht="15.75">
      <c r="A13" s="1" t="s">
        <v>19</v>
      </c>
      <c r="B13" s="56">
        <v>183456930</v>
      </c>
      <c r="C13" s="64">
        <f>250520000-20000000</f>
        <v>230520000</v>
      </c>
      <c r="D13" s="90">
        <v>2500</v>
      </c>
      <c r="E13" s="67">
        <f>+B13*0.1</f>
        <v>18345693</v>
      </c>
      <c r="F13" s="70">
        <v>500</v>
      </c>
      <c r="G13" s="67">
        <f>+B13*0.4</f>
        <v>73382772</v>
      </c>
      <c r="H13" s="70">
        <v>1000</v>
      </c>
      <c r="I13" s="67">
        <f>+B13*0.7</f>
        <v>128419850.99999999</v>
      </c>
      <c r="J13" s="70">
        <v>1750</v>
      </c>
      <c r="K13" s="88">
        <f>SUM(B13)</f>
        <v>183456930</v>
      </c>
      <c r="L13" s="70">
        <v>2500</v>
      </c>
      <c r="P13" s="51"/>
    </row>
    <row r="14" spans="1:16" ht="31.5">
      <c r="A14" s="2" t="s">
        <v>20</v>
      </c>
      <c r="B14" s="57">
        <f>SUM(C14/1.058)</f>
        <v>0</v>
      </c>
      <c r="C14" s="65"/>
      <c r="D14" s="91"/>
      <c r="E14" s="68"/>
      <c r="F14" s="71"/>
      <c r="G14" s="68"/>
      <c r="H14" s="71"/>
      <c r="I14" s="68"/>
      <c r="J14" s="71"/>
      <c r="K14" s="89">
        <f>SUM(L14/1.058)</f>
        <v>0</v>
      </c>
      <c r="L14" s="71"/>
      <c r="P14" s="51"/>
    </row>
    <row r="15" spans="1:17" ht="15">
      <c r="A15" s="72" t="s">
        <v>92</v>
      </c>
      <c r="B15" s="56">
        <v>45000000</v>
      </c>
      <c r="D15" s="90" t="s">
        <v>101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67">
        <v>45000000</v>
      </c>
      <c r="L15" s="90" t="s">
        <v>101</v>
      </c>
      <c r="N15" s="56">
        <f>SUM(B13*3)/100</f>
        <v>5503707.9</v>
      </c>
      <c r="O15" s="56">
        <f>SUM(B13-N15)</f>
        <v>177953222.1</v>
      </c>
      <c r="P15" s="58">
        <f>SUM(O15/1.15)</f>
        <v>154741932.26086956</v>
      </c>
      <c r="Q15" s="56"/>
    </row>
    <row r="16" spans="1:17" ht="21" customHeight="1">
      <c r="A16" s="72"/>
      <c r="B16" s="57"/>
      <c r="D16" s="91"/>
      <c r="E16" s="91"/>
      <c r="F16" s="91"/>
      <c r="G16" s="91"/>
      <c r="H16" s="91"/>
      <c r="I16" s="91"/>
      <c r="J16" s="91"/>
      <c r="K16" s="68"/>
      <c r="L16" s="91"/>
      <c r="N16" s="57"/>
      <c r="O16" s="57"/>
      <c r="P16" s="59"/>
      <c r="Q16" s="57"/>
    </row>
    <row r="17" spans="1:16" ht="15.75">
      <c r="A17" s="84" t="s">
        <v>23</v>
      </c>
      <c r="B17" s="84"/>
      <c r="C17" s="61"/>
      <c r="D17" s="61"/>
      <c r="E17" s="61"/>
      <c r="F17" s="63"/>
      <c r="G17" s="61"/>
      <c r="H17" s="61"/>
      <c r="I17" s="61"/>
      <c r="J17" s="61"/>
      <c r="K17" s="61"/>
      <c r="L17" s="61"/>
      <c r="P17" s="51"/>
    </row>
    <row r="18" spans="1:17" ht="15" customHeight="1">
      <c r="A18" s="72" t="s">
        <v>28</v>
      </c>
      <c r="B18" s="56">
        <v>8565217</v>
      </c>
      <c r="C18" s="64">
        <v>20700000</v>
      </c>
      <c r="D18" s="66" t="s">
        <v>93</v>
      </c>
      <c r="E18" s="76">
        <f>+B18*0.1</f>
        <v>856521.7000000001</v>
      </c>
      <c r="F18" s="3">
        <v>0</v>
      </c>
      <c r="G18" s="67">
        <f>+B18*0.4</f>
        <v>3426086.8000000003</v>
      </c>
      <c r="H18" s="66" t="s">
        <v>95</v>
      </c>
      <c r="I18" s="67">
        <f>+B18*0.7</f>
        <v>5995651.899999999</v>
      </c>
      <c r="J18" s="66" t="s">
        <v>94</v>
      </c>
      <c r="K18" s="74">
        <f>SUM(B18)</f>
        <v>8565217</v>
      </c>
      <c r="L18" s="66" t="s">
        <v>93</v>
      </c>
      <c r="N18" s="56">
        <f>SUM(B18*3/100)</f>
        <v>256956.51</v>
      </c>
      <c r="O18" s="56">
        <f>SUM(B18-N18)</f>
        <v>8308260.49</v>
      </c>
      <c r="P18" s="58">
        <f>SUM(O18/1.15)</f>
        <v>7224574.339130435</v>
      </c>
      <c r="Q18" s="56"/>
    </row>
    <row r="19" spans="1:17" ht="45">
      <c r="A19" s="72"/>
      <c r="B19" s="57">
        <f aca="true" t="shared" si="0" ref="B19:B26">SUM(C19/1.058)</f>
        <v>0</v>
      </c>
      <c r="C19" s="65"/>
      <c r="D19" s="66"/>
      <c r="E19" s="76"/>
      <c r="F19" s="4" t="s">
        <v>22</v>
      </c>
      <c r="G19" s="68"/>
      <c r="H19" s="66"/>
      <c r="I19" s="68"/>
      <c r="J19" s="66"/>
      <c r="K19" s="75"/>
      <c r="L19" s="66"/>
      <c r="N19" s="57"/>
      <c r="O19" s="57"/>
      <c r="P19" s="59"/>
      <c r="Q19" s="57"/>
    </row>
    <row r="20" spans="1:17" ht="15" customHeight="1">
      <c r="A20" s="72" t="s">
        <v>38</v>
      </c>
      <c r="B20" s="56">
        <v>4217391</v>
      </c>
      <c r="C20" s="64">
        <v>5000000</v>
      </c>
      <c r="D20" s="66" t="s">
        <v>81</v>
      </c>
      <c r="E20" s="76">
        <f>+B20*0.1</f>
        <v>421739.10000000003</v>
      </c>
      <c r="F20" s="3">
        <v>0</v>
      </c>
      <c r="G20" s="67">
        <f>+B20*0.4</f>
        <v>1686956.4000000001</v>
      </c>
      <c r="H20" s="66" t="s">
        <v>82</v>
      </c>
      <c r="I20" s="67">
        <f>+B20*0.7</f>
        <v>2952173.6999999997</v>
      </c>
      <c r="J20" s="66" t="s">
        <v>83</v>
      </c>
      <c r="K20" s="74">
        <f>SUM(B20)</f>
        <v>4217391</v>
      </c>
      <c r="L20" s="66" t="s">
        <v>81</v>
      </c>
      <c r="N20" s="56">
        <f>SUM(B20*3/100)</f>
        <v>126521.73</v>
      </c>
      <c r="O20" s="56">
        <f>SUM(B20-N20)</f>
        <v>4090869.27</v>
      </c>
      <c r="P20" s="58">
        <f>SUM(O20/1.15)</f>
        <v>3557277.626086957</v>
      </c>
      <c r="Q20" s="56"/>
    </row>
    <row r="21" spans="1:17" ht="45">
      <c r="A21" s="72"/>
      <c r="B21" s="57">
        <f t="shared" si="0"/>
        <v>0</v>
      </c>
      <c r="C21" s="65"/>
      <c r="D21" s="66"/>
      <c r="E21" s="76"/>
      <c r="F21" s="4" t="s">
        <v>22</v>
      </c>
      <c r="G21" s="68"/>
      <c r="H21" s="66"/>
      <c r="I21" s="68"/>
      <c r="J21" s="66"/>
      <c r="K21" s="75"/>
      <c r="L21" s="66"/>
      <c r="N21" s="57"/>
      <c r="O21" s="57"/>
      <c r="P21" s="59"/>
      <c r="Q21" s="57"/>
    </row>
    <row r="22" spans="1:16" ht="15.75">
      <c r="A22" s="60" t="s">
        <v>27</v>
      </c>
      <c r="B22" s="60"/>
      <c r="C22" s="61"/>
      <c r="D22" s="61"/>
      <c r="E22" s="61"/>
      <c r="F22" s="62"/>
      <c r="G22" s="61"/>
      <c r="H22" s="63"/>
      <c r="I22" s="61"/>
      <c r="J22" s="63"/>
      <c r="K22" s="61"/>
      <c r="L22" s="63"/>
      <c r="P22" s="51"/>
    </row>
    <row r="23" spans="1:17" ht="15.75">
      <c r="A23" s="1" t="s">
        <v>24</v>
      </c>
      <c r="B23" s="56">
        <v>7494041</v>
      </c>
      <c r="C23" s="64">
        <v>9400000</v>
      </c>
      <c r="D23" s="66" t="s">
        <v>30</v>
      </c>
      <c r="E23" s="67">
        <f>+B23*0.1</f>
        <v>749404.1000000001</v>
      </c>
      <c r="F23" s="3">
        <v>240</v>
      </c>
      <c r="G23" s="67">
        <f>+B23*0.4</f>
        <v>2997616.4000000004</v>
      </c>
      <c r="H23" s="3">
        <v>480</v>
      </c>
      <c r="I23" s="67">
        <f>+B23*0.7</f>
        <v>5245828.699999999</v>
      </c>
      <c r="J23" s="3">
        <v>720</v>
      </c>
      <c r="K23" s="69">
        <f>SUM(B23)</f>
        <v>7494041</v>
      </c>
      <c r="L23" s="3">
        <v>960</v>
      </c>
      <c r="N23" s="56">
        <f>SUM(B23*3/100)</f>
        <v>224821.23</v>
      </c>
      <c r="O23" s="56">
        <f>SUM(B23-N23)</f>
        <v>7269219.77</v>
      </c>
      <c r="P23" s="58">
        <f>SUM(O23/1.15)</f>
        <v>6321060.669565218</v>
      </c>
      <c r="Q23" s="56"/>
    </row>
    <row r="24" spans="1:17" ht="31.5">
      <c r="A24" s="2" t="s">
        <v>25</v>
      </c>
      <c r="B24" s="57">
        <f t="shared" si="0"/>
        <v>0</v>
      </c>
      <c r="C24" s="65"/>
      <c r="D24" s="66"/>
      <c r="E24" s="68"/>
      <c r="F24" s="4" t="s">
        <v>26</v>
      </c>
      <c r="G24" s="68"/>
      <c r="H24" s="4" t="s">
        <v>26</v>
      </c>
      <c r="I24" s="68"/>
      <c r="J24" s="4" t="s">
        <v>26</v>
      </c>
      <c r="K24" s="69"/>
      <c r="L24" s="4" t="s">
        <v>26</v>
      </c>
      <c r="N24" s="57"/>
      <c r="O24" s="57"/>
      <c r="P24" s="59"/>
      <c r="Q24" s="57"/>
    </row>
    <row r="25" spans="1:17" ht="15" customHeight="1">
      <c r="A25" s="95" t="s">
        <v>31</v>
      </c>
      <c r="B25" s="56">
        <v>1686957</v>
      </c>
      <c r="C25" s="94">
        <v>2000000</v>
      </c>
      <c r="D25" s="92" t="s">
        <v>33</v>
      </c>
      <c r="E25" s="67">
        <f>+B25*0.1</f>
        <v>168695.7</v>
      </c>
      <c r="F25" s="92" t="s">
        <v>34</v>
      </c>
      <c r="G25" s="67">
        <f>+B25*0.4</f>
        <v>674782.8</v>
      </c>
      <c r="H25" s="92" t="s">
        <v>32</v>
      </c>
      <c r="I25" s="67">
        <f>+B25*0.7</f>
        <v>1180869.9</v>
      </c>
      <c r="J25" s="92" t="s">
        <v>35</v>
      </c>
      <c r="K25" s="79">
        <f>SUM(B25)</f>
        <v>1686957</v>
      </c>
      <c r="L25" s="92" t="s">
        <v>33</v>
      </c>
      <c r="N25" s="56">
        <f>SUM(B25*3/100)</f>
        <v>50608.71</v>
      </c>
      <c r="O25" s="56">
        <f>SUM(B25-N25)</f>
        <v>1636348.29</v>
      </c>
      <c r="P25" s="58">
        <f>SUM(O25/1.15)</f>
        <v>1422911.5565217393</v>
      </c>
      <c r="Q25" s="56"/>
    </row>
    <row r="26" spans="1:17" ht="30.75" customHeight="1">
      <c r="A26" s="96"/>
      <c r="B26" s="57">
        <f t="shared" si="0"/>
        <v>0</v>
      </c>
      <c r="C26" s="94"/>
      <c r="D26" s="93"/>
      <c r="E26" s="68"/>
      <c r="F26" s="93"/>
      <c r="G26" s="68"/>
      <c r="H26" s="93"/>
      <c r="I26" s="68"/>
      <c r="J26" s="93"/>
      <c r="K26" s="79"/>
      <c r="L26" s="93"/>
      <c r="N26" s="57"/>
      <c r="O26" s="57"/>
      <c r="P26" s="59"/>
      <c r="Q26" s="57"/>
    </row>
    <row r="27" spans="1:16" ht="15.75" thickBo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P27" s="51"/>
    </row>
    <row r="28" spans="1:17" ht="18.75" thickBot="1">
      <c r="A28" s="55" t="s">
        <v>88</v>
      </c>
      <c r="B28" s="42"/>
      <c r="C28" s="43"/>
      <c r="D28" s="41"/>
      <c r="E28" s="41"/>
      <c r="F28" s="41"/>
      <c r="G28" s="41"/>
      <c r="H28" s="41"/>
      <c r="I28" s="41"/>
      <c r="J28" s="41"/>
      <c r="K28" s="41"/>
      <c r="L28" s="41"/>
      <c r="N28" s="44">
        <f>SUM(N6+N10+N15+N18+N20+N23+N25)</f>
        <v>21267236.880000006</v>
      </c>
      <c r="O28" s="44"/>
      <c r="P28" s="53">
        <f>SUM(P6+P10+P15+P18+P20+P23+P25)</f>
        <v>597948399.2347826</v>
      </c>
      <c r="Q28" s="44"/>
    </row>
    <row r="29" spans="1:12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1" spans="3:16" ht="26.25">
      <c r="C31" s="37"/>
      <c r="L31" s="45"/>
      <c r="M31" s="45"/>
      <c r="N31" s="46"/>
      <c r="O31" s="46"/>
      <c r="P31" s="45"/>
    </row>
    <row r="32" spans="2:16" ht="31.5">
      <c r="B32" s="49"/>
      <c r="C32" s="36"/>
      <c r="D32" s="36"/>
      <c r="L32" s="47"/>
      <c r="M32" s="45"/>
      <c r="N32" s="45"/>
      <c r="O32" s="45"/>
      <c r="P32" s="46"/>
    </row>
    <row r="33" ht="31.5">
      <c r="B33" s="49"/>
    </row>
    <row r="34" spans="2:16" ht="18.75">
      <c r="B34" s="54"/>
      <c r="P34" s="36"/>
    </row>
    <row r="36" ht="15">
      <c r="B36" s="36"/>
    </row>
  </sheetData>
  <sheetProtection/>
  <mergeCells count="116">
    <mergeCell ref="L10:L11"/>
    <mergeCell ref="F15:F16"/>
    <mergeCell ref="G15:G16"/>
    <mergeCell ref="H15:H16"/>
    <mergeCell ref="I15:I16"/>
    <mergeCell ref="J15:J16"/>
    <mergeCell ref="B10:B11"/>
    <mergeCell ref="D10:D11"/>
    <mergeCell ref="E10:E11"/>
    <mergeCell ref="F10:F11"/>
    <mergeCell ref="G10:G11"/>
    <mergeCell ref="H10:H11"/>
    <mergeCell ref="I10:I11"/>
    <mergeCell ref="J10:J11"/>
    <mergeCell ref="K10:K11"/>
    <mergeCell ref="L25:L26"/>
    <mergeCell ref="I25:I26"/>
    <mergeCell ref="K25:K26"/>
    <mergeCell ref="F25:F26"/>
    <mergeCell ref="H25:H26"/>
    <mergeCell ref="J25:J26"/>
    <mergeCell ref="C25:C26"/>
    <mergeCell ref="A25:A26"/>
    <mergeCell ref="D25:D26"/>
    <mergeCell ref="E25:E26"/>
    <mergeCell ref="G25:G26"/>
    <mergeCell ref="B25:B26"/>
    <mergeCell ref="A2:L2"/>
    <mergeCell ref="J18:J19"/>
    <mergeCell ref="K18:K19"/>
    <mergeCell ref="L18:L19"/>
    <mergeCell ref="A17:L17"/>
    <mergeCell ref="L8:L9"/>
    <mergeCell ref="A7:L7"/>
    <mergeCell ref="H13:H14"/>
    <mergeCell ref="I13:I14"/>
    <mergeCell ref="J13:J14"/>
    <mergeCell ref="A3:A4"/>
    <mergeCell ref="A5:L5"/>
    <mergeCell ref="A8:A9"/>
    <mergeCell ref="C8:C9"/>
    <mergeCell ref="D8:D9"/>
    <mergeCell ref="K13:K14"/>
    <mergeCell ref="A10:A11"/>
    <mergeCell ref="B15:B16"/>
    <mergeCell ref="A15:A16"/>
    <mergeCell ref="D15:D16"/>
    <mergeCell ref="E15:E16"/>
    <mergeCell ref="C13:C14"/>
    <mergeCell ref="D13:D14"/>
    <mergeCell ref="E13:E14"/>
    <mergeCell ref="A1:L1"/>
    <mergeCell ref="H20:H21"/>
    <mergeCell ref="I20:I21"/>
    <mergeCell ref="J20:J21"/>
    <mergeCell ref="K20:K21"/>
    <mergeCell ref="L20:L21"/>
    <mergeCell ref="A20:A21"/>
    <mergeCell ref="C20:C21"/>
    <mergeCell ref="D20:D21"/>
    <mergeCell ref="E20:E21"/>
    <mergeCell ref="G20:G21"/>
    <mergeCell ref="E8:E9"/>
    <mergeCell ref="G8:G9"/>
    <mergeCell ref="I8:I9"/>
    <mergeCell ref="J8:J9"/>
    <mergeCell ref="K8:K9"/>
    <mergeCell ref="B8:B9"/>
    <mergeCell ref="B13:B14"/>
    <mergeCell ref="B18:B19"/>
    <mergeCell ref="B20:B21"/>
    <mergeCell ref="A12:L12"/>
    <mergeCell ref="G18:G19"/>
    <mergeCell ref="H18:H19"/>
    <mergeCell ref="I18:I19"/>
    <mergeCell ref="B23:B24"/>
    <mergeCell ref="A22:L22"/>
    <mergeCell ref="C23:C24"/>
    <mergeCell ref="D23:D24"/>
    <mergeCell ref="E23:E24"/>
    <mergeCell ref="G23:G24"/>
    <mergeCell ref="I23:I24"/>
    <mergeCell ref="K23:K24"/>
    <mergeCell ref="L13:L14"/>
    <mergeCell ref="A18:A19"/>
    <mergeCell ref="C18:C19"/>
    <mergeCell ref="F13:F14"/>
    <mergeCell ref="G13:G14"/>
    <mergeCell ref="D18:D19"/>
    <mergeCell ref="E18:E19"/>
    <mergeCell ref="K15:K16"/>
    <mergeCell ref="L15:L16"/>
    <mergeCell ref="N25:N26"/>
    <mergeCell ref="P10:P11"/>
    <mergeCell ref="P15:P16"/>
    <mergeCell ref="P18:P19"/>
    <mergeCell ref="P20:P21"/>
    <mergeCell ref="P23:P24"/>
    <mergeCell ref="P25:P26"/>
    <mergeCell ref="N10:N11"/>
    <mergeCell ref="N15:N16"/>
    <mergeCell ref="N18:N19"/>
    <mergeCell ref="N20:N21"/>
    <mergeCell ref="N23:N24"/>
    <mergeCell ref="Q25:Q26"/>
    <mergeCell ref="O10:O11"/>
    <mergeCell ref="O15:O16"/>
    <mergeCell ref="O18:O19"/>
    <mergeCell ref="O20:O21"/>
    <mergeCell ref="O23:O24"/>
    <mergeCell ref="O25:O26"/>
    <mergeCell ref="Q10:Q11"/>
    <mergeCell ref="Q15:Q16"/>
    <mergeCell ref="Q18:Q19"/>
    <mergeCell ref="Q20:Q21"/>
    <mergeCell ref="Q23:Q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headerFooter>
    <oddHeader>&amp;R&amp;20ANNEXURE "M"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30.28125" style="0" customWidth="1"/>
    <col min="2" max="2" width="16.140625" style="0" customWidth="1"/>
    <col min="5" max="5" width="11.00390625" style="0" customWidth="1"/>
    <col min="6" max="6" width="10.8515625" style="0" customWidth="1"/>
    <col min="7" max="7" width="10.140625" style="0" customWidth="1"/>
    <col min="8" max="8" width="9.7109375" style="0" customWidth="1"/>
  </cols>
  <sheetData>
    <row r="1" spans="1:8" ht="15.75">
      <c r="A1" s="97" t="s">
        <v>79</v>
      </c>
      <c r="B1" s="97"/>
      <c r="C1" s="97"/>
      <c r="D1" s="97"/>
      <c r="E1" s="97"/>
      <c r="F1" s="97"/>
      <c r="G1" s="97"/>
      <c r="H1" s="97"/>
    </row>
    <row r="2" ht="15.75" thickBot="1"/>
    <row r="3" spans="1:8" ht="48" thickBot="1">
      <c r="A3" s="7" t="s">
        <v>39</v>
      </c>
      <c r="B3" s="7" t="s">
        <v>40</v>
      </c>
      <c r="C3" s="7" t="s">
        <v>41</v>
      </c>
      <c r="D3" s="7" t="s">
        <v>77</v>
      </c>
      <c r="E3" s="7" t="s">
        <v>78</v>
      </c>
      <c r="F3" s="7" t="s">
        <v>42</v>
      </c>
      <c r="G3" s="7" t="s">
        <v>43</v>
      </c>
      <c r="H3" s="7" t="s">
        <v>44</v>
      </c>
    </row>
    <row r="4" spans="1:8" ht="96.75" customHeight="1" thickBot="1" thickTop="1">
      <c r="A4" s="8" t="s">
        <v>45</v>
      </c>
      <c r="B4" s="9" t="s">
        <v>46</v>
      </c>
      <c r="C4" s="9" t="s">
        <v>47</v>
      </c>
      <c r="D4" s="11"/>
      <c r="E4" s="12"/>
      <c r="F4" s="11"/>
      <c r="G4" s="13"/>
      <c r="H4" s="14"/>
    </row>
    <row r="5" spans="1:8" ht="41.25" customHeight="1">
      <c r="A5" s="15" t="s">
        <v>48</v>
      </c>
      <c r="B5" s="108"/>
      <c r="C5" s="110"/>
      <c r="D5" s="112" t="s">
        <v>50</v>
      </c>
      <c r="E5" s="114" t="s">
        <v>51</v>
      </c>
      <c r="F5" s="116" t="s">
        <v>52</v>
      </c>
      <c r="G5" s="118">
        <v>3000</v>
      </c>
      <c r="H5" s="98">
        <v>2500</v>
      </c>
    </row>
    <row r="6" spans="1:8" ht="33" customHeight="1" thickBot="1">
      <c r="A6" s="16" t="s">
        <v>49</v>
      </c>
      <c r="B6" s="109"/>
      <c r="C6" s="111"/>
      <c r="D6" s="113"/>
      <c r="E6" s="115"/>
      <c r="F6" s="117"/>
      <c r="G6" s="119"/>
      <c r="H6" s="99"/>
    </row>
    <row r="7" spans="1:8" ht="36" customHeight="1" thickBot="1">
      <c r="A7" s="100" t="s">
        <v>53</v>
      </c>
      <c r="B7" s="17"/>
      <c r="C7" s="17"/>
      <c r="D7" s="18"/>
      <c r="E7" s="19" t="s">
        <v>54</v>
      </c>
      <c r="F7" s="20" t="s">
        <v>55</v>
      </c>
      <c r="G7" s="17"/>
      <c r="H7" s="17"/>
    </row>
    <row r="8" spans="1:8" ht="28.5" customHeight="1" thickBot="1">
      <c r="A8" s="101"/>
      <c r="B8" s="17"/>
      <c r="C8" s="17"/>
      <c r="D8" s="21" t="s">
        <v>56</v>
      </c>
      <c r="E8" s="17"/>
      <c r="F8" s="10" t="s">
        <v>57</v>
      </c>
      <c r="G8" s="103" t="s">
        <v>58</v>
      </c>
      <c r="H8" s="104"/>
    </row>
    <row r="9" spans="1:8" ht="24.75" thickBot="1" thickTop="1">
      <c r="A9" s="102"/>
      <c r="B9" s="17"/>
      <c r="C9" s="17"/>
      <c r="D9" s="17"/>
      <c r="E9" s="22"/>
      <c r="F9" s="23" t="s">
        <v>59</v>
      </c>
      <c r="G9" s="24"/>
      <c r="H9" s="25"/>
    </row>
    <row r="10" spans="1:8" ht="12.75" customHeight="1" thickBot="1" thickTop="1">
      <c r="A10" s="26"/>
      <c r="B10" s="27"/>
      <c r="C10" s="27"/>
      <c r="D10" s="27"/>
      <c r="E10" s="26"/>
      <c r="F10" s="28"/>
      <c r="G10" s="26"/>
      <c r="H10" s="26"/>
    </row>
    <row r="11" spans="1:8" ht="24" customHeight="1" thickBot="1">
      <c r="A11" s="29" t="s">
        <v>60</v>
      </c>
      <c r="B11" s="17"/>
      <c r="C11" s="17"/>
      <c r="D11" s="105"/>
      <c r="E11" s="106"/>
      <c r="F11" s="106"/>
      <c r="G11" s="106"/>
      <c r="H11" s="107"/>
    </row>
    <row r="12" spans="1:8" ht="19.5" customHeight="1" thickBot="1">
      <c r="A12" s="30" t="s">
        <v>61</v>
      </c>
      <c r="B12" s="27"/>
      <c r="C12" s="27"/>
      <c r="D12" s="31" t="s">
        <v>62</v>
      </c>
      <c r="E12" s="31" t="s">
        <v>63</v>
      </c>
      <c r="F12" s="31" t="s">
        <v>64</v>
      </c>
      <c r="G12" s="31">
        <v>582</v>
      </c>
      <c r="H12" s="31">
        <v>1500</v>
      </c>
    </row>
    <row r="13" spans="1:8" ht="19.5" customHeight="1" thickBot="1">
      <c r="A13" s="29" t="s">
        <v>66</v>
      </c>
      <c r="B13" s="17"/>
      <c r="C13" s="17"/>
      <c r="D13" s="32" t="s">
        <v>62</v>
      </c>
      <c r="E13" s="32" t="s">
        <v>63</v>
      </c>
      <c r="F13" s="32" t="s">
        <v>64</v>
      </c>
      <c r="G13" s="32">
        <v>582</v>
      </c>
      <c r="H13" s="32">
        <v>1500</v>
      </c>
    </row>
    <row r="14" spans="1:8" ht="18" customHeight="1" thickBot="1">
      <c r="A14" s="30" t="s">
        <v>67</v>
      </c>
      <c r="B14" s="27"/>
      <c r="C14" s="27"/>
      <c r="D14" s="31" t="s">
        <v>68</v>
      </c>
      <c r="E14" s="31" t="s">
        <v>69</v>
      </c>
      <c r="F14" s="31" t="s">
        <v>70</v>
      </c>
      <c r="G14" s="31" t="s">
        <v>65</v>
      </c>
      <c r="H14" s="31">
        <v>1500</v>
      </c>
    </row>
    <row r="15" spans="1:8" ht="24" thickBot="1">
      <c r="A15" s="25"/>
      <c r="B15" s="17"/>
      <c r="C15" s="17"/>
      <c r="D15" s="17"/>
      <c r="E15" s="25"/>
      <c r="F15" s="17"/>
      <c r="G15" s="25"/>
      <c r="H15" s="17"/>
    </row>
    <row r="16" spans="1:8" ht="21.75" customHeight="1" thickBot="1">
      <c r="A16" s="30" t="s">
        <v>71</v>
      </c>
      <c r="B16" s="27"/>
      <c r="C16" s="27"/>
      <c r="D16" s="31"/>
      <c r="E16" s="31"/>
      <c r="F16" s="31"/>
      <c r="G16" s="31"/>
      <c r="H16" s="31"/>
    </row>
    <row r="17" spans="1:8" ht="34.5" customHeight="1" thickBot="1">
      <c r="A17" s="29" t="s">
        <v>72</v>
      </c>
      <c r="B17" s="17"/>
      <c r="C17" s="17"/>
      <c r="D17" s="32">
        <v>894</v>
      </c>
      <c r="E17" s="32">
        <v>528</v>
      </c>
      <c r="F17" s="32">
        <v>856</v>
      </c>
      <c r="G17" s="32" t="s">
        <v>73</v>
      </c>
      <c r="H17" s="32" t="s">
        <v>73</v>
      </c>
    </row>
    <row r="18" spans="1:8" ht="28.5" customHeight="1" thickBot="1">
      <c r="A18" s="30" t="s">
        <v>74</v>
      </c>
      <c r="B18" s="27"/>
      <c r="C18" s="27"/>
      <c r="D18" s="31">
        <v>163</v>
      </c>
      <c r="E18" s="31">
        <v>323</v>
      </c>
      <c r="F18" s="31">
        <v>508</v>
      </c>
      <c r="G18" s="31">
        <v>200</v>
      </c>
      <c r="H18" s="31">
        <v>200</v>
      </c>
    </row>
    <row r="19" spans="1:8" ht="25.5" customHeight="1" thickBot="1">
      <c r="A19" s="29" t="s">
        <v>75</v>
      </c>
      <c r="B19" s="25"/>
      <c r="C19" s="25"/>
      <c r="D19" s="25"/>
      <c r="E19" s="25"/>
      <c r="F19" s="25"/>
      <c r="G19" s="25"/>
      <c r="H19" s="25"/>
    </row>
    <row r="20" spans="1:8" ht="36" customHeight="1" thickBot="1">
      <c r="A20" s="30" t="s">
        <v>76</v>
      </c>
      <c r="B20" s="26"/>
      <c r="C20" s="26"/>
      <c r="D20" s="30"/>
      <c r="E20" s="26"/>
      <c r="F20" s="30"/>
      <c r="G20" s="30"/>
      <c r="H20" s="30"/>
    </row>
  </sheetData>
  <sheetProtection/>
  <mergeCells count="11">
    <mergeCell ref="A1:H1"/>
    <mergeCell ref="H5:H6"/>
    <mergeCell ref="A7:A9"/>
    <mergeCell ref="G8:H8"/>
    <mergeCell ref="D11:H11"/>
    <mergeCell ref="B5:B6"/>
    <mergeCell ref="C5:C6"/>
    <mergeCell ref="D5:D6"/>
    <mergeCell ref="E5:E6"/>
    <mergeCell ref="F5:F6"/>
    <mergeCell ref="G5:G6"/>
  </mergeCells>
  <printOptions/>
  <pageMargins left="1.6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2018-05-31T12:15:33Z</cp:lastPrinted>
  <dcterms:created xsi:type="dcterms:W3CDTF">2015-07-06T12:25:48Z</dcterms:created>
  <dcterms:modified xsi:type="dcterms:W3CDTF">2018-06-04T08:48:01Z</dcterms:modified>
  <cp:category/>
  <cp:version/>
  <cp:contentType/>
  <cp:contentStatus/>
</cp:coreProperties>
</file>